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69511328-6ACF-41ED-8536-DB5331AE443C}" xr6:coauthVersionLast="47" xr6:coauthVersionMax="47" xr10:uidLastSave="{00000000-0000-0000-0000-000000000000}"/>
  <bookViews>
    <workbookView xWindow="-120" yWindow="-120" windowWidth="29040" windowHeight="15840" xr2:uid="{7D109D26-735B-4895-858B-65D4879F4887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<sst xmlns="http://schemas.openxmlformats.org/spreadsheetml/2006/main" count="1" uniqueCount="1">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</sst>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F1FE-2A02-4A99-BC9D-BDF4D259F686}">
  <dimension ref="A1:E115"/>
  <sheetViews>
    <sheetView tabSelected="1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10.42578125" bestFit="1" customWidth="1"/>
    <col min="2" max="2" width="14.140625" bestFit="1" customWidth="1"/>
    <col min="3" max="3" width="101.7109375" bestFit="1" customWidth="1"/>
    <col min="4" max="4" width="14" bestFit="1" customWidth="1"/>
    <col min="5" max="5" width="9.42578125" bestFit="1" customWidth="1"/>
  </cols>
  <sheetData>
    <row r="1" spans="1:5" x14ac:dyDescent="0.25">
      <c r="A1" s="1" t="s">
        <v>0</v>
      </c>
      <c r="B1" s="1" t="str">
        <f>"UPC"</f>
        <v>UPC</v>
      </c>
      <c r="C1" s="1" t="str">
        <f>"TITLE"</f>
        <v>TITLE</v>
      </c>
      <c r="D1" s="1" t="str">
        <f>"MFG_ID"</f>
        <v>MFG_ID</v>
      </c>
      <c r="E1" s="1" t="str">
        <f>"DAY04"</f>
        <v>DAY04</v>
      </c>
    </row>
    <row r="2" spans="1:5" x14ac:dyDescent="0.25">
      <c r="A2" t="str">
        <f>"349488"</f>
        <v>349488</v>
      </c>
      <c r="B2" t="str">
        <f>"81983778148"</f>
        <v>81983778148</v>
      </c>
      <c r="C2" t="str">
        <f>"EVERYDAY COUNTER-RELATIVE BIRTHDAY PKG/6-U0435"</f>
        <v>EVERYDAY COUNTER-RELATIVE BIRTHDAY PKG/6-U0435</v>
      </c>
      <c r="D2" t="str">
        <f>"U0435"</f>
        <v>U0435</v>
      </c>
      <c r="E2" t="str">
        <f>"ED04A001"</f>
        <v>ED04A001</v>
      </c>
    </row>
    <row r="3" spans="1:5" x14ac:dyDescent="0.25">
      <c r="A3" t="str">
        <f>"307892"</f>
        <v>307892</v>
      </c>
      <c r="B3" t="str">
        <f>"81983774249"</f>
        <v>81983774249</v>
      </c>
      <c r="C3" t="str">
        <f>"EVERYDAY COUNTER-RELATIVE BDAY-WIFE-44113"</f>
        <v>EVERYDAY COUNTER-RELATIVE BDAY-WIFE-44113</v>
      </c>
      <c r="D3" t="str">
        <f>"44113"</f>
        <v>44113</v>
      </c>
      <c r="E3" t="str">
        <f>"ED04A002"</f>
        <v>ED04A002</v>
      </c>
    </row>
    <row r="4" spans="1:5" x14ac:dyDescent="0.25">
      <c r="A4" t="str">
        <f>"349468"</f>
        <v>349468</v>
      </c>
      <c r="B4" t="str">
        <f>"81983777745"</f>
        <v>81983777745</v>
      </c>
      <c r="C4" t="str">
        <f>"EVERYDAY COUNTER-BIRTHDAY PKG/6-U0395"</f>
        <v>EVERYDAY COUNTER-BIRTHDAY PKG/6-U0395</v>
      </c>
      <c r="D4" t="str">
        <f>"U0395"</f>
        <v>U0395</v>
      </c>
      <c r="E4" t="str">
        <f>"ED04A003"</f>
        <v>ED04A003</v>
      </c>
    </row>
    <row r="5" spans="1:5" x14ac:dyDescent="0.25">
      <c r="A5" t="str">
        <f>"345267"</f>
        <v>345267</v>
      </c>
      <c r="B5" t="str">
        <f>"81983793868"</f>
        <v>81983793868</v>
      </c>
      <c r="C5" t="str">
        <f>"EVERYDAY COUNTER-WEDDING PKG/6-U2602"</f>
        <v>EVERYDAY COUNTER-WEDDING PKG/6-U2602</v>
      </c>
      <c r="D5" t="str">
        <f>"U2602"</f>
        <v>U2602</v>
      </c>
      <c r="E5" t="str">
        <f>"ED04A004"</f>
        <v>ED04A004</v>
      </c>
    </row>
    <row r="6" spans="1:5" x14ac:dyDescent="0.25">
      <c r="A6" t="str">
        <f>"308136"</f>
        <v>308136</v>
      </c>
      <c r="B6" t="str">
        <f>"81983771699"</f>
        <v>81983771699</v>
      </c>
      <c r="C6" t="str">
        <f>"EVERYDAY COUNTER-ANNIVERSARY-HUSBAND/MY LOVE PKG/6-J9881"</f>
        <v>EVERYDAY COUNTER-ANNIVERSARY-HUSBAND/MY LOVE PKG/6-J9881</v>
      </c>
      <c r="D6" t="str">
        <f>"J9881"</f>
        <v>J9881</v>
      </c>
      <c r="E6" t="str">
        <f>"ED04A005"</f>
        <v>ED04A005</v>
      </c>
    </row>
    <row r="7" spans="1:5" x14ac:dyDescent="0.25">
      <c r="A7" t="str">
        <f>"345264"</f>
        <v>345264</v>
      </c>
      <c r="B7" t="str">
        <f>"81983793837"</f>
        <v>81983793837</v>
      </c>
      <c r="C7" t="str">
        <f>"EVERYDAY COUNTER-THANK YOU PKG/6-U2599"</f>
        <v>EVERYDAY COUNTER-THANK YOU PKG/6-U2599</v>
      </c>
      <c r="D7" t="str">
        <f>"U2599"</f>
        <v>U2599</v>
      </c>
      <c r="E7" t="str">
        <f>"ED04A006"</f>
        <v>ED04A006</v>
      </c>
    </row>
    <row r="8" spans="1:5" x14ac:dyDescent="0.25">
      <c r="A8" t="str">
        <f>"345242"</f>
        <v>345242</v>
      </c>
      <c r="B8" t="str">
        <f>"81983793653"</f>
        <v>81983793653</v>
      </c>
      <c r="C8" t="str">
        <f>"EVERYDAY COUNTER-ENCOURAGEMENT PKG/6-U2581"</f>
        <v>EVERYDAY COUNTER-ENCOURAGEMENT PKG/6-U2581</v>
      </c>
      <c r="D8" t="str">
        <f>"U2581"</f>
        <v>U2581</v>
      </c>
      <c r="E8" t="str">
        <f>"ED04A007"</f>
        <v>ED04A007</v>
      </c>
    </row>
    <row r="9" spans="1:5" x14ac:dyDescent="0.25">
      <c r="A9" t="str">
        <f>"298811"</f>
        <v>298811</v>
      </c>
      <c r="B9" t="str">
        <f>"81983772252"</f>
        <v>81983772252</v>
      </c>
      <c r="C9" t="str">
        <f>"EVERYDAY COUNTER-SYMPATHY - LOSS OF MOM-J9937"</f>
        <v>EVERYDAY COUNTER-SYMPATHY - LOSS OF MOM-J9937</v>
      </c>
      <c r="D9" t="str">
        <f>"J9937"</f>
        <v>J9937</v>
      </c>
      <c r="E9" t="str">
        <f>"ED04A008"</f>
        <v>ED04A008</v>
      </c>
    </row>
    <row r="10" spans="1:5" x14ac:dyDescent="0.25">
      <c r="A10" t="str">
        <f>"349490"</f>
        <v>349490</v>
      </c>
      <c r="B10" t="str">
        <f>"81983778131"</f>
        <v>81983778131</v>
      </c>
      <c r="C10" t="str">
        <f>"EVERYDAY COUNTER-RELATIVE BIRTHDAY PKG/6-U0434"</f>
        <v>EVERYDAY COUNTER-RELATIVE BIRTHDAY PKG/6-U0434</v>
      </c>
      <c r="D10" t="str">
        <f>"U0434"</f>
        <v>U0434</v>
      </c>
      <c r="E10" t="str">
        <f>"ED04A009"</f>
        <v>ED04A009</v>
      </c>
    </row>
    <row r="11" spans="1:5" x14ac:dyDescent="0.25">
      <c r="A11" t="str">
        <f>"349519"</f>
        <v>349519</v>
      </c>
      <c r="B11" t="str">
        <f>"81983778308"</f>
        <v>81983778308</v>
      </c>
      <c r="C11" t="str">
        <f>"EVERYDAY COUNTER-RELATIVE BIRTHDAY PKG/6-U0451"</f>
        <v>EVERYDAY COUNTER-RELATIVE BIRTHDAY PKG/6-U0451</v>
      </c>
      <c r="D11" t="str">
        <f>"U0451"</f>
        <v>U0451</v>
      </c>
      <c r="E11" t="str">
        <f>"ED04A010"</f>
        <v>ED04A010</v>
      </c>
    </row>
    <row r="12" spans="1:5" x14ac:dyDescent="0.25">
      <c r="A12" t="str">
        <f>"349466"</f>
        <v>349466</v>
      </c>
      <c r="B12" t="str">
        <f>"81983777738"</f>
        <v>81983777738</v>
      </c>
      <c r="C12" t="str">
        <f>"EVERYDAY COUNTER-BIRTHDAY PKG/6-U0394"</f>
        <v>EVERYDAY COUNTER-BIRTHDAY PKG/6-U0394</v>
      </c>
      <c r="D12" t="str">
        <f>"U0394"</f>
        <v>U0394</v>
      </c>
      <c r="E12" t="str">
        <f>"ED04A011"</f>
        <v>ED04A011</v>
      </c>
    </row>
    <row r="13" spans="1:5" x14ac:dyDescent="0.25">
      <c r="A13" t="str">
        <f>"345266"</f>
        <v>345266</v>
      </c>
      <c r="B13" t="str">
        <f>"81983793851"</f>
        <v>81983793851</v>
      </c>
      <c r="C13" t="str">
        <f>"EVERYDAY COUNTER-WEDDING PKG/6-U2601"</f>
        <v>EVERYDAY COUNTER-WEDDING PKG/6-U2601</v>
      </c>
      <c r="D13" t="str">
        <f>"U2601"</f>
        <v>U2601</v>
      </c>
      <c r="E13" t="str">
        <f>"ED04A012"</f>
        <v>ED04A012</v>
      </c>
    </row>
    <row r="14" spans="1:5" x14ac:dyDescent="0.25">
      <c r="A14" t="str">
        <f>"308106"</f>
        <v>308106</v>
      </c>
      <c r="B14" t="str">
        <f>"81983771705"</f>
        <v>81983771705</v>
      </c>
      <c r="C14" t="str">
        <f>"EVERYDAY COUNTER-HUSBAND ANNIVERSARY-J9882"</f>
        <v>EVERYDAY COUNTER-HUSBAND ANNIVERSARY-J9882</v>
      </c>
      <c r="D14" t="str">
        <f>"J9882"</f>
        <v>J9882</v>
      </c>
      <c r="E14" t="str">
        <f>"ED04A013"</f>
        <v>ED04A013</v>
      </c>
    </row>
    <row r="15" spans="1:5" x14ac:dyDescent="0.25">
      <c r="A15" t="str">
        <f>"308159"</f>
        <v>308159</v>
      </c>
      <c r="B15" t="str">
        <f>"81983772276"</f>
        <v>81983772276</v>
      </c>
      <c r="C15" t="str">
        <f>"EVERYDAY COUNTER-THANK YOU - FOR ANYONE-J9939"</f>
        <v>EVERYDAY COUNTER-THANK YOU - FOR ANYONE-J9939</v>
      </c>
      <c r="D15" t="str">
        <f>"J9939"</f>
        <v>J9939</v>
      </c>
      <c r="E15" t="str">
        <f>"ED04A014"</f>
        <v>ED04A014</v>
      </c>
    </row>
    <row r="16" spans="1:5" x14ac:dyDescent="0.25">
      <c r="A16" t="str">
        <f>"345241"</f>
        <v>345241</v>
      </c>
      <c r="B16" t="str">
        <f>"81983793646"</f>
        <v>81983793646</v>
      </c>
      <c r="C16" t="str">
        <f>"EVERYDAY COUNTER-ENCOURAGEMENT PKG/6-U2580"</f>
        <v>EVERYDAY COUNTER-ENCOURAGEMENT PKG/6-U2580</v>
      </c>
      <c r="D16" t="str">
        <f>"U2580"</f>
        <v>U2580</v>
      </c>
      <c r="E16" t="str">
        <f>"ED04A015"</f>
        <v>ED04A015</v>
      </c>
    </row>
    <row r="17" spans="1:5" x14ac:dyDescent="0.25">
      <c r="A17" t="str">
        <f>"298813"</f>
        <v>298813</v>
      </c>
      <c r="B17" t="str">
        <f>"81983772238"</f>
        <v>81983772238</v>
      </c>
      <c r="C17" t="str">
        <f>"EVERYDAY COUNTER-SYMPATHY - LOSS OF DAD-J9935"</f>
        <v>EVERYDAY COUNTER-SYMPATHY - LOSS OF DAD-J9935</v>
      </c>
      <c r="D17" t="str">
        <f>"J9935"</f>
        <v>J9935</v>
      </c>
      <c r="E17" t="str">
        <f>"ED04A016"</f>
        <v>ED04A016</v>
      </c>
    </row>
    <row r="18" spans="1:5" x14ac:dyDescent="0.25">
      <c r="A18" t="str">
        <f>"349491"</f>
        <v>349491</v>
      </c>
      <c r="B18" t="str">
        <f>"81983778124"</f>
        <v>81983778124</v>
      </c>
      <c r="C18" t="str">
        <f>"EVERYDAY COUNTER-RELATIVE BIRTHDAY PKG/6-U0433"</f>
        <v>EVERYDAY COUNTER-RELATIVE BIRTHDAY PKG/6-U0433</v>
      </c>
      <c r="D18" t="str">
        <f>"U0433"</f>
        <v>U0433</v>
      </c>
      <c r="E18" t="str">
        <f>"ED04A017"</f>
        <v>ED04A017</v>
      </c>
    </row>
    <row r="19" spans="1:5" x14ac:dyDescent="0.25">
      <c r="A19" t="str">
        <f>"349507"</f>
        <v>349507</v>
      </c>
      <c r="B19" t="str">
        <f>"81983778193"</f>
        <v>81983778193</v>
      </c>
      <c r="C19" t="str">
        <f>"EVERYDAY COUNTER-RELATIVE BIRTHDAY PKG/6-U0440"</f>
        <v>EVERYDAY COUNTER-RELATIVE BIRTHDAY PKG/6-U0440</v>
      </c>
      <c r="D19" t="str">
        <f>"U0440"</f>
        <v>U0440</v>
      </c>
      <c r="E19" t="str">
        <f>"ED04A018"</f>
        <v>ED04A018</v>
      </c>
    </row>
    <row r="20" spans="1:5" x14ac:dyDescent="0.25">
      <c r="A20" t="str">
        <f>"308168"</f>
        <v>308168</v>
      </c>
      <c r="B20" t="str">
        <f>"81983528514"</f>
        <v>81983528514</v>
      </c>
      <c r="C20" t="str">
        <f>"EVERYDAY COUNTER-CHILD MULTI-YEAR-84556"</f>
        <v>EVERYDAY COUNTER-CHILD MULTI-YEAR-84556</v>
      </c>
      <c r="D20" t="str">
        <f>"84556"</f>
        <v>84556</v>
      </c>
      <c r="E20" t="str">
        <f>"ED04A019"</f>
        <v>ED04A019</v>
      </c>
    </row>
    <row r="21" spans="1:5" x14ac:dyDescent="0.25">
      <c r="A21" t="str">
        <f>"298741"</f>
        <v>298741</v>
      </c>
      <c r="B21" t="str">
        <f>"81983772375"</f>
        <v>81983772375</v>
      </c>
      <c r="C21" t="str">
        <f>"EVERYDAY COUNTER-WEDDING-J9949"</f>
        <v>EVERYDAY COUNTER-WEDDING-J9949</v>
      </c>
      <c r="D21" t="str">
        <f>"J9949"</f>
        <v>J9949</v>
      </c>
      <c r="E21" t="str">
        <f>"ED04A020"</f>
        <v>ED04A020</v>
      </c>
    </row>
    <row r="22" spans="1:5" x14ac:dyDescent="0.25">
      <c r="A22" t="str">
        <f>"345236"</f>
        <v>345236</v>
      </c>
      <c r="B22" t="str">
        <f>"81983793608"</f>
        <v>81983793608</v>
      </c>
      <c r="C22" t="str">
        <f>"EVERYDAY COUNTER-ANNIVERSARY PKG/6-U2576"</f>
        <v>EVERYDAY COUNTER-ANNIVERSARY PKG/6-U2576</v>
      </c>
      <c r="D22" t="str">
        <f>"U2576"</f>
        <v>U2576</v>
      </c>
      <c r="E22" t="str">
        <f>"ED04A021"</f>
        <v>ED04A021</v>
      </c>
    </row>
    <row r="23" spans="1:5" x14ac:dyDescent="0.25">
      <c r="A23" t="str">
        <f>"308158"</f>
        <v>308158</v>
      </c>
      <c r="B23" t="str">
        <f>"81983772283"</f>
        <v>81983772283</v>
      </c>
      <c r="C23" t="str">
        <f>"EVERYDAY COUNTER-THANK YOU - FOR ANYONE-J9940"</f>
        <v>EVERYDAY COUNTER-THANK YOU - FOR ANYONE-J9940</v>
      </c>
      <c r="D23" t="str">
        <f>"J9940"</f>
        <v>J9940</v>
      </c>
      <c r="E23" t="str">
        <f>"ED04A022"</f>
        <v>ED04A022</v>
      </c>
    </row>
    <row r="24" spans="1:5" x14ac:dyDescent="0.25">
      <c r="A24" t="str">
        <f>"298750"</f>
        <v>298750</v>
      </c>
      <c r="B24" t="str">
        <f>"81983771897"</f>
        <v>81983771897</v>
      </c>
      <c r="C24" t="str">
        <f>"EVERYDAY COUNTER-ENC-FOR ANYONE-J9901"</f>
        <v>EVERYDAY COUNTER-ENC-FOR ANYONE-J9901</v>
      </c>
      <c r="D24" t="str">
        <f>"J9901"</f>
        <v>J9901</v>
      </c>
      <c r="E24" t="str">
        <f>"ED04A023"</f>
        <v>ED04A023</v>
      </c>
    </row>
    <row r="25" spans="1:5" x14ac:dyDescent="0.25">
      <c r="A25" t="str">
        <f>"345262"</f>
        <v>345262</v>
      </c>
      <c r="B25" t="str">
        <f>"81983793813"</f>
        <v>81983793813</v>
      </c>
      <c r="C25" t="str">
        <f>"EVERYDAY COUNTER-SYMPATHY PKG/6-U2597"</f>
        <v>EVERYDAY COUNTER-SYMPATHY PKG/6-U2597</v>
      </c>
      <c r="D25" t="str">
        <f>"U2597"</f>
        <v>U2597</v>
      </c>
      <c r="E25" t="str">
        <f>"ED04A024"</f>
        <v>ED04A024</v>
      </c>
    </row>
    <row r="26" spans="1:5" x14ac:dyDescent="0.25">
      <c r="A26" t="str">
        <f>"349487"</f>
        <v>349487</v>
      </c>
      <c r="B26" t="str">
        <f>"81983778117"</f>
        <v>81983778117</v>
      </c>
      <c r="C26" t="str">
        <f>"EVERYDAY COUNTER-RELATIVE BIRTHDAY PKG/6-U0432"</f>
        <v>EVERYDAY COUNTER-RELATIVE BIRTHDAY PKG/6-U0432</v>
      </c>
      <c r="D26" t="str">
        <f>"U0432"</f>
        <v>U0432</v>
      </c>
      <c r="E26" t="str">
        <f>"ED04A025"</f>
        <v>ED04A025</v>
      </c>
    </row>
    <row r="27" spans="1:5" x14ac:dyDescent="0.25">
      <c r="A27" t="str">
        <f>"349508"</f>
        <v>349508</v>
      </c>
      <c r="B27" t="str">
        <f>"81983778209"</f>
        <v>81983778209</v>
      </c>
      <c r="C27" t="str">
        <f>"EVERYDAY COUNTER-RELATIVE BIRTHDAY PKG/6-U0441"</f>
        <v>EVERYDAY COUNTER-RELATIVE BIRTHDAY PKG/6-U0441</v>
      </c>
      <c r="D27" t="str">
        <f>"U0441"</f>
        <v>U0441</v>
      </c>
      <c r="E27" t="str">
        <f>"ED04A026"</f>
        <v>ED04A026</v>
      </c>
    </row>
    <row r="28" spans="1:5" x14ac:dyDescent="0.25">
      <c r="A28" t="str">
        <f>"349479"</f>
        <v>349479</v>
      </c>
      <c r="B28" t="str">
        <f>"81983777790"</f>
        <v>81983777790</v>
      </c>
      <c r="C28" t="str">
        <f>"EVERYDAY COUNTER-BIRTHDAY PKG/6-U0400"</f>
        <v>EVERYDAY COUNTER-BIRTHDAY PKG/6-U0400</v>
      </c>
      <c r="D28" t="str">
        <f>"U0400"</f>
        <v>U0400</v>
      </c>
      <c r="E28" t="str">
        <f>"ED04A027"</f>
        <v>ED04A027</v>
      </c>
    </row>
    <row r="29" spans="1:5" x14ac:dyDescent="0.25">
      <c r="A29" t="str">
        <f>"308264"</f>
        <v>308264</v>
      </c>
      <c r="B29" t="str">
        <f>"81983679575"</f>
        <v>81983679575</v>
      </c>
      <c r="C29" t="str">
        <f>"EVERYDAY COUNTER-WEDDING PKG/6-93235"</f>
        <v>EVERYDAY COUNTER-WEDDING PKG/6-93235</v>
      </c>
      <c r="D29" t="str">
        <f>"93235"</f>
        <v>93235</v>
      </c>
      <c r="E29" t="str">
        <f>"ED04A028"</f>
        <v>ED04A028</v>
      </c>
    </row>
    <row r="30" spans="1:5" x14ac:dyDescent="0.25">
      <c r="A30" t="str">
        <f>"345235"</f>
        <v>345235</v>
      </c>
      <c r="B30" t="str">
        <f>"81983793592"</f>
        <v>81983793592</v>
      </c>
      <c r="C30" t="str">
        <f>"EVERYDAY COUNTER-ANNIVERSARY PKG/6-U2575"</f>
        <v>EVERYDAY COUNTER-ANNIVERSARY PKG/6-U2575</v>
      </c>
      <c r="D30" t="str">
        <f>"U2575"</f>
        <v>U2575</v>
      </c>
      <c r="E30" t="str">
        <f>"ED04A029"</f>
        <v>ED04A029</v>
      </c>
    </row>
    <row r="31" spans="1:5" x14ac:dyDescent="0.25">
      <c r="A31" t="str">
        <f>"345265"</f>
        <v>345265</v>
      </c>
      <c r="B31" t="str">
        <f>"81983793844"</f>
        <v>81983793844</v>
      </c>
      <c r="C31" t="str">
        <f>"EVERYDAY COUNTER-THANK YOU PK/6-U2600"</f>
        <v>EVERYDAY COUNTER-THANK YOU PK/6-U2600</v>
      </c>
      <c r="D31" t="str">
        <f>"U2600"</f>
        <v>U2600</v>
      </c>
      <c r="E31" t="str">
        <f>"ED04A030"</f>
        <v>ED04A030</v>
      </c>
    </row>
    <row r="32" spans="1:5" x14ac:dyDescent="0.25">
      <c r="A32" t="str">
        <f>"308016"</f>
        <v>308016</v>
      </c>
      <c r="B32" t="str">
        <f>"81983562914"</f>
        <v>81983562914</v>
      </c>
      <c r="C32" t="str">
        <f>"EVERYDAY COUNTER-BUSY MOM ENCOURAGEMENT-66647"</f>
        <v>EVERYDAY COUNTER-BUSY MOM ENCOURAGEMENT-66647</v>
      </c>
      <c r="D32" t="str">
        <f>"66647"</f>
        <v>66647</v>
      </c>
      <c r="E32" t="str">
        <f>"ED04A031"</f>
        <v>ED04A031</v>
      </c>
    </row>
    <row r="33" spans="1:5" x14ac:dyDescent="0.25">
      <c r="A33" t="str">
        <f>"308080"</f>
        <v>308080</v>
      </c>
      <c r="B33" t="str">
        <f>"81983772153"</f>
        <v>81983772153</v>
      </c>
      <c r="C33" t="str">
        <f>"EVERYDAY COUNTER-SYMPATHY (PACK OF 6)-J9927"</f>
        <v>EVERYDAY COUNTER-SYMPATHY (PACK OF 6)-J9927</v>
      </c>
      <c r="D33" t="str">
        <f>"J9927"</f>
        <v>J9927</v>
      </c>
      <c r="E33" t="str">
        <f>"ED04A032"</f>
        <v>ED04A032</v>
      </c>
    </row>
    <row r="34" spans="1:5" x14ac:dyDescent="0.25">
      <c r="A34" t="str">
        <f>"349492"</f>
        <v>349492</v>
      </c>
      <c r="B34" t="str">
        <f>"81983778162"</f>
        <v>81983778162</v>
      </c>
      <c r="C34" t="str">
        <f>"EVERYDAY COUNTER-RELATIVE BIRTHDAY PKG/6-U0437"</f>
        <v>EVERYDAY COUNTER-RELATIVE BIRTHDAY PKG/6-U0437</v>
      </c>
      <c r="D34" t="str">
        <f>"U0437"</f>
        <v>U0437</v>
      </c>
      <c r="E34" t="str">
        <f>"ED04A033"</f>
        <v>ED04A033</v>
      </c>
    </row>
    <row r="35" spans="1:5" x14ac:dyDescent="0.25">
      <c r="A35" t="str">
        <f>"279753"</f>
        <v>279753</v>
      </c>
      <c r="B35" t="str">
        <f>"81983773969"</f>
        <v>81983773969</v>
      </c>
      <c r="C35" t="str">
        <f>"EVERYDAY COUNTER-RELATIVE BD ONE I LOVE MASC PKG/6-J9041"</f>
        <v>EVERYDAY COUNTER-RELATIVE BD ONE I LOVE MASC PKG/6-J9041</v>
      </c>
      <c r="D35" t="str">
        <f>"J9041"</f>
        <v>J9041</v>
      </c>
      <c r="E35" t="str">
        <f>"ED04A034"</f>
        <v>ED04A034</v>
      </c>
    </row>
    <row r="36" spans="1:5" x14ac:dyDescent="0.25">
      <c r="A36" t="str">
        <f>"349478"</f>
        <v>349478</v>
      </c>
      <c r="B36" t="str">
        <f>"81983777806"</f>
        <v>81983777806</v>
      </c>
      <c r="C36" t="str">
        <f>"EVERYDAY COUNTER-BIRTHDAY PKG/6-U0401"</f>
        <v>EVERYDAY COUNTER-BIRTHDAY PKG/6-U0401</v>
      </c>
      <c r="D36" t="str">
        <f>"U0401"</f>
        <v>U0401</v>
      </c>
      <c r="E36" t="str">
        <f>"ED04A035"</f>
        <v>ED04A035</v>
      </c>
    </row>
    <row r="37" spans="1:5" x14ac:dyDescent="0.25">
      <c r="A37" t="str">
        <f>"308116"</f>
        <v>308116</v>
      </c>
      <c r="B37" t="str">
        <f>"81983678615"</f>
        <v>81983678615</v>
      </c>
      <c r="C37" t="str">
        <f>"EVERYDAY COUNTER-WEDDING/JOINED TOGETHER RINGS-78842"</f>
        <v>EVERYDAY COUNTER-WEDDING/JOINED TOGETHER RINGS-78842</v>
      </c>
      <c r="D37" t="str">
        <f>"78842"</f>
        <v>78842</v>
      </c>
      <c r="E37" t="str">
        <f>"ED04A036"</f>
        <v>ED04A036</v>
      </c>
    </row>
    <row r="38" spans="1:5" x14ac:dyDescent="0.25">
      <c r="A38" t="str">
        <f>"345234"</f>
        <v>345234</v>
      </c>
      <c r="B38" t="str">
        <f>"81983793585"</f>
        <v>81983793585</v>
      </c>
      <c r="C38" t="str">
        <f>"EVERYDAY COUNTER-ANNIVERSARY-MOM/DAD PKG/6"</f>
        <v>EVERYDAY COUNTER-ANNIVERSARY-MOM/DAD PKG/6</v>
      </c>
      <c r="D38" t="str">
        <f>"U2574"</f>
        <v>U2574</v>
      </c>
      <c r="E38" t="str">
        <f>"ED04A037"</f>
        <v>ED04A037</v>
      </c>
    </row>
    <row r="39" spans="1:5" x14ac:dyDescent="0.25">
      <c r="A39" t="str">
        <f>"401611"</f>
        <v>401611</v>
      </c>
      <c r="B39" t="str">
        <f>"81983678677"</f>
        <v>81983678677</v>
      </c>
      <c r="C39" t="str">
        <f>"EVERYDAY COUNTER-THANK YOU-82376"</f>
        <v>EVERYDAY COUNTER-THANK YOU-82376</v>
      </c>
      <c r="D39" t="str">
        <f>"82376"</f>
        <v>82376</v>
      </c>
      <c r="E39" t="str">
        <f>"ED04A038"</f>
        <v>ED04A038</v>
      </c>
    </row>
    <row r="40" spans="1:5" x14ac:dyDescent="0.25">
      <c r="A40" t="str">
        <f>"307997"</f>
        <v>307997</v>
      </c>
      <c r="B40" t="str">
        <f>"81983771903"</f>
        <v>81983771903</v>
      </c>
      <c r="C40" t="str">
        <f>"EVERYDAY COUNTER-ENC-HOPE (Pk/6)-J9902"</f>
        <v>EVERYDAY COUNTER-ENC-HOPE (Pk/6)-J9902</v>
      </c>
      <c r="D40" t="str">
        <f>"J9902"</f>
        <v>J9902</v>
      </c>
      <c r="E40" t="str">
        <f>"ED04A039"</f>
        <v>ED04A039</v>
      </c>
    </row>
    <row r="41" spans="1:5" x14ac:dyDescent="0.25">
      <c r="A41" t="str">
        <f>"345261"</f>
        <v>345261</v>
      </c>
      <c r="B41" t="str">
        <f>"81983793806"</f>
        <v>81983793806</v>
      </c>
      <c r="C41" t="str">
        <f>"EVERYDAY COUNTER-SYMPATHY PKG/6-U2596"</f>
        <v>EVERYDAY COUNTER-SYMPATHY PKG/6-U2596</v>
      </c>
      <c r="D41" t="str">
        <f>"U2596"</f>
        <v>U2596</v>
      </c>
      <c r="E41" t="str">
        <f>"ED04A040"</f>
        <v>ED04A040</v>
      </c>
    </row>
    <row r="42" spans="1:5" x14ac:dyDescent="0.25">
      <c r="A42" t="str">
        <f>"349457"</f>
        <v>349457</v>
      </c>
      <c r="B42" t="str">
        <f>"81983778032"</f>
        <v>81983778032</v>
      </c>
      <c r="C42" t="str">
        <f>"EVERYDAY COUNTER-RELATIVE BIRTHDAY PKG/6-U0424"</f>
        <v>EVERYDAY COUNTER-RELATIVE BIRTHDAY PKG/6-U0424</v>
      </c>
      <c r="D42" t="str">
        <f>"U0424"</f>
        <v>U0424</v>
      </c>
      <c r="E42" t="str">
        <f>"ED04A041"</f>
        <v>ED04A041</v>
      </c>
    </row>
    <row r="43" spans="1:5" x14ac:dyDescent="0.25">
      <c r="A43" t="str">
        <f>"349472"</f>
        <v>349472</v>
      </c>
      <c r="B43" t="str">
        <f>"81983778100"</f>
        <v>81983778100</v>
      </c>
      <c r="C43" t="str">
        <f>"EVERYDAY COUNTER-RELATIVE BIRTHDAY PKG/6-U0431"</f>
        <v>EVERYDAY COUNTER-RELATIVE BIRTHDAY PKG/6-U0431</v>
      </c>
      <c r="D43" t="str">
        <f>"U0431"</f>
        <v>U0431</v>
      </c>
      <c r="E43" t="str">
        <f>"ED04A042"</f>
        <v>ED04A042</v>
      </c>
    </row>
    <row r="44" spans="1:5" x14ac:dyDescent="0.25">
      <c r="A44" t="str">
        <f>"349480"</f>
        <v>349480</v>
      </c>
      <c r="B44" t="str">
        <f>"81983777813"</f>
        <v>81983777813</v>
      </c>
      <c r="C44" t="str">
        <f>"EVERYDAY COUNTER-BIRTHDAY PKG/6-U0402"</f>
        <v>EVERYDAY COUNTER-BIRTHDAY PKG/6-U0402</v>
      </c>
      <c r="D44" t="str">
        <f>"U0402"</f>
        <v>U0402</v>
      </c>
      <c r="E44" t="str">
        <f>"ED04A043"</f>
        <v>ED04A043</v>
      </c>
    </row>
    <row r="45" spans="1:5" x14ac:dyDescent="0.25">
      <c r="A45" t="str">
        <f>"308119"</f>
        <v>308119</v>
      </c>
      <c r="B45" t="str">
        <f>"81983678639"</f>
        <v>81983678639</v>
      </c>
      <c r="C45" t="str">
        <f>"EVERYDAY COUNTER-WEDDING-78848"</f>
        <v>EVERYDAY COUNTER-WEDDING-78848</v>
      </c>
      <c r="D45" t="str">
        <f>"78848"</f>
        <v>78848</v>
      </c>
      <c r="E45" t="str">
        <f>"ED04A044"</f>
        <v>ED04A044</v>
      </c>
    </row>
    <row r="46" spans="1:5" x14ac:dyDescent="0.25">
      <c r="A46" t="str">
        <f>"308434"</f>
        <v>308434</v>
      </c>
      <c r="B46" t="str">
        <f>"81983721540"</f>
        <v>81983721540</v>
      </c>
      <c r="C46" t="str">
        <f>"EVERYDAY COUNTER-ANNIVERSARY/WARM CONGRATS ON YOUR 50TH PKG/6-J3406"</f>
        <v>EVERYDAY COUNTER-ANNIVERSARY/WARM CONGRATS ON YOUR 50TH PKG/6-J3406</v>
      </c>
      <c r="D46" t="str">
        <f>"J3406"</f>
        <v>J3406</v>
      </c>
      <c r="E46" t="str">
        <f>"ED04A045"</f>
        <v>ED04A045</v>
      </c>
    </row>
    <row r="47" spans="1:5" x14ac:dyDescent="0.25">
      <c r="A47" t="str">
        <f>"308152"</f>
        <v>308152</v>
      </c>
      <c r="B47" t="str">
        <f>"81983772313"</f>
        <v>81983772313</v>
      </c>
      <c r="C47" t="str">
        <f>"EVERYDAY COUNTER-THANK YOU - FOR ANYONE-J9943"</f>
        <v>EVERYDAY COUNTER-THANK YOU - FOR ANYONE-J9943</v>
      </c>
      <c r="D47" t="str">
        <f>"J9943"</f>
        <v>J9943</v>
      </c>
      <c r="E47" t="str">
        <f>"ED04A046"</f>
        <v>ED04A046</v>
      </c>
    </row>
    <row r="48" spans="1:5" x14ac:dyDescent="0.25">
      <c r="A48" t="str">
        <f>"307996"</f>
        <v>307996</v>
      </c>
      <c r="B48" t="str">
        <f>"81983618956"</f>
        <v>81983618956</v>
      </c>
      <c r="C48" t="str">
        <f>"EVERYDAY COUNTER-ENC-I CAN RELATE-55900"</f>
        <v>EVERYDAY COUNTER-ENC-I CAN RELATE-55900</v>
      </c>
      <c r="D48" t="str">
        <f>"55900"</f>
        <v>55900</v>
      </c>
      <c r="E48" t="str">
        <f>"ED04A047"</f>
        <v>ED04A047</v>
      </c>
    </row>
    <row r="49" spans="1:5" x14ac:dyDescent="0.25">
      <c r="A49" t="str">
        <f>"345260"</f>
        <v>345260</v>
      </c>
      <c r="B49" t="str">
        <f>"81983793790"</f>
        <v>81983793790</v>
      </c>
      <c r="C49" t="str">
        <f>"EVERYDAY COUNTER-SYMPATHY PKG/6-U2595"</f>
        <v>EVERYDAY COUNTER-SYMPATHY PKG/6-U2595</v>
      </c>
      <c r="D49" t="str">
        <f>"U2595"</f>
        <v>U2595</v>
      </c>
      <c r="E49" t="str">
        <f>"ED04A048"</f>
        <v>ED04A048</v>
      </c>
    </row>
    <row r="50" spans="1:5" x14ac:dyDescent="0.25">
      <c r="A50" t="str">
        <f>"349454"</f>
        <v>349454</v>
      </c>
      <c r="B50" t="str">
        <f>"81983778025"</f>
        <v>81983778025</v>
      </c>
      <c r="C50" t="str">
        <f>"EVERYDAY COUNTER-RELATIVE BIRTHDAY PKG/6-U0423"</f>
        <v>EVERYDAY COUNTER-RELATIVE BIRTHDAY PKG/6-U0423</v>
      </c>
      <c r="D50" t="str">
        <f>"U0423"</f>
        <v>U0423</v>
      </c>
      <c r="E50" t="str">
        <f>"ED04A049"</f>
        <v>ED04A049</v>
      </c>
    </row>
    <row r="51" spans="1:5" x14ac:dyDescent="0.25">
      <c r="A51" t="str">
        <f>"298690"</f>
        <v>298690</v>
      </c>
      <c r="B51" t="str">
        <f>"81983773808"</f>
        <v>81983773808</v>
      </c>
      <c r="C51" t="str">
        <f>"EVERYDAY COUNTER-BIRTHDAY HUSBAND PKG/6-10266"</f>
        <v>EVERYDAY COUNTER-BIRTHDAY HUSBAND PKG/6-10266</v>
      </c>
      <c r="D51" t="str">
        <f>"10266"</f>
        <v>10266</v>
      </c>
      <c r="E51" t="str">
        <f>"ED04A050"</f>
        <v>ED04A050</v>
      </c>
    </row>
    <row r="52" spans="1:5" x14ac:dyDescent="0.25">
      <c r="A52" t="str">
        <f>"349474"</f>
        <v>349474</v>
      </c>
      <c r="B52" t="str">
        <f>"81983777820"</f>
        <v>81983777820</v>
      </c>
      <c r="C52" t="str">
        <f>"EVERYDAY COUNTER-BIRTHDAY PKG/6-U0403"</f>
        <v>EVERYDAY COUNTER-BIRTHDAY PKG/6-U0403</v>
      </c>
      <c r="D52" t="str">
        <f>"U0403"</f>
        <v>U0403</v>
      </c>
      <c r="E52" t="str">
        <f>"ED04A051"</f>
        <v>ED04A051</v>
      </c>
    </row>
    <row r="53" spans="1:5" x14ac:dyDescent="0.25">
      <c r="A53" t="str">
        <f>"279646"</f>
        <v>279646</v>
      </c>
      <c r="B53" t="str">
        <f>"81983774720"</f>
        <v>81983774720</v>
      </c>
      <c r="C53" t="str">
        <f>"EVERYDAY COUNTER-WEDDING - SHOWER PKG/6-J8233"</f>
        <v>EVERYDAY COUNTER-WEDDING - SHOWER PKG/6-J8233</v>
      </c>
      <c r="D53" t="str">
        <f>"J8233"</f>
        <v>J8233</v>
      </c>
      <c r="E53" t="str">
        <f>"ED04A052"</f>
        <v>ED04A052</v>
      </c>
    </row>
    <row r="54" spans="1:5" x14ac:dyDescent="0.25">
      <c r="A54" t="str">
        <f>"308104"</f>
        <v>308104</v>
      </c>
      <c r="B54" t="str">
        <f>"81983771668"</f>
        <v>81983771668</v>
      </c>
      <c r="C54" t="str">
        <f>"EVERYDAY COUNTER-ON YOUR ANNIVERSARY-J9878"</f>
        <v>EVERYDAY COUNTER-ON YOUR ANNIVERSARY-J9878</v>
      </c>
      <c r="D54" t="str">
        <f>"J9878"</f>
        <v>J9878</v>
      </c>
      <c r="E54" t="str">
        <f>"ED04A053"</f>
        <v>ED04A053</v>
      </c>
    </row>
    <row r="55" spans="1:5" x14ac:dyDescent="0.25">
      <c r="A55" t="str">
        <f>"279635"</f>
        <v>279635</v>
      </c>
      <c r="B55" t="str">
        <f>"81983757761"</f>
        <v>81983757761</v>
      </c>
      <c r="C55" t="str">
        <f>"EVERYDAY COUNTER-THANK YOU CLERGY PKG/6-J8224"</f>
        <v>EVERYDAY COUNTER-THANK YOU CLERGY PKG/6-J8224</v>
      </c>
      <c r="D55" t="str">
        <f>"J8224"</f>
        <v>J8224</v>
      </c>
      <c r="E55" t="str">
        <f>"ED04A054"</f>
        <v>ED04A054</v>
      </c>
    </row>
    <row r="56" spans="1:5" x14ac:dyDescent="0.25">
      <c r="A56" t="str">
        <f>"298782"</f>
        <v>298782</v>
      </c>
      <c r="B56" t="str">
        <f>"81983771927"</f>
        <v>81983771927</v>
      </c>
      <c r="C56" t="str">
        <f>"EVERYDAY COUNTER-IN THIS TOGETHER-J9904"</f>
        <v>EVERYDAY COUNTER-IN THIS TOGETHER-J9904</v>
      </c>
      <c r="D56" t="str">
        <f>"J9904"</f>
        <v>J9904</v>
      </c>
      <c r="E56" t="str">
        <f>"ED04A055"</f>
        <v>ED04A055</v>
      </c>
    </row>
    <row r="57" spans="1:5" x14ac:dyDescent="0.25">
      <c r="A57" t="str">
        <f>"345259"</f>
        <v>345259</v>
      </c>
      <c r="B57" t="str">
        <f>"81983793783"</f>
        <v>81983793783</v>
      </c>
      <c r="C57" t="str">
        <f>"EVERYDAY COUNTER-SYMPATHY PKG/6-U2594"</f>
        <v>EVERYDAY COUNTER-SYMPATHY PKG/6-U2594</v>
      </c>
      <c r="D57" t="str">
        <f>"U2594"</f>
        <v>U2594</v>
      </c>
      <c r="E57" t="str">
        <f>"ED04A056"</f>
        <v>ED04A056</v>
      </c>
    </row>
    <row r="58" spans="1:5" x14ac:dyDescent="0.25">
      <c r="A58" t="str">
        <f>"279733"</f>
        <v>279733</v>
      </c>
      <c r="B58" t="str">
        <f>"81983773600"</f>
        <v>81983773600</v>
      </c>
      <c r="C58" t="str">
        <f>"EVERYDAY COUNTER-RELATIVE BD DAUGHTER TEEN PKG/6-J9023"</f>
        <v>EVERYDAY COUNTER-RELATIVE BD DAUGHTER TEEN PKG/6-J9023</v>
      </c>
      <c r="D58" t="str">
        <f>"J9023"</f>
        <v>J9023</v>
      </c>
      <c r="E58" t="str">
        <f>"ED04A057"</f>
        <v>ED04A057</v>
      </c>
    </row>
    <row r="59" spans="1:5" x14ac:dyDescent="0.25">
      <c r="A59" t="str">
        <f>"349460"</f>
        <v>349460</v>
      </c>
      <c r="B59" t="str">
        <f>"81983778063"</f>
        <v>81983778063</v>
      </c>
      <c r="C59" t="str">
        <f>"EVERYDAY COUNTER-RELATIVE BIRTHDAY PKG/6-U0427"</f>
        <v>EVERYDAY COUNTER-RELATIVE BIRTHDAY PKG/6-U0427</v>
      </c>
      <c r="D59" t="str">
        <f>"U0427"</f>
        <v>U0427</v>
      </c>
      <c r="E59" t="str">
        <f>"ED04A058"</f>
        <v>ED04A058</v>
      </c>
    </row>
    <row r="60" spans="1:5" x14ac:dyDescent="0.25">
      <c r="A60" t="str">
        <f>"349521"</f>
        <v>349521</v>
      </c>
      <c r="B60" t="str">
        <f>"81983777950"</f>
        <v>81983777950</v>
      </c>
      <c r="C60" t="str">
        <f>"EVERYDAY COUNTER-BIRTHDAY PKG/6-U0416"</f>
        <v>EVERYDAY COUNTER-BIRTHDAY PKG/6-U0416</v>
      </c>
      <c r="D60" t="str">
        <f>"U0416"</f>
        <v>U0416</v>
      </c>
      <c r="E60" t="str">
        <f>"ED04A059"</f>
        <v>ED04A059</v>
      </c>
    </row>
    <row r="61" spans="1:5" x14ac:dyDescent="0.25">
      <c r="A61" t="str">
        <f>"308103"</f>
        <v>308103</v>
      </c>
      <c r="B61" t="str">
        <f>"81983771675"</f>
        <v>81983771675</v>
      </c>
      <c r="C61" t="str">
        <f>"EVERYDAY COUNTER-ANNIVERSARY PKG/6-J9879"</f>
        <v>EVERYDAY COUNTER-ANNIVERSARY PKG/6-J9879</v>
      </c>
      <c r="D61" t="str">
        <f>"J9879"</f>
        <v>J9879</v>
      </c>
      <c r="E61" t="str">
        <f>"ED04A060"</f>
        <v>ED04A060</v>
      </c>
    </row>
    <row r="62" spans="1:5" x14ac:dyDescent="0.25">
      <c r="A62" t="str">
        <f>"298680"</f>
        <v>298680</v>
      </c>
      <c r="B62" t="str">
        <f>"81983652011"</f>
        <v>81983652011</v>
      </c>
      <c r="C62" t="str">
        <f>"EVERYDAY COUNTER-ANN FOR ANYONE PKG/6-10250"</f>
        <v>EVERYDAY COUNTER-ANN FOR ANYONE PKG/6-10250</v>
      </c>
      <c r="D62" t="str">
        <f>"10250"</f>
        <v>10250</v>
      </c>
      <c r="E62" t="str">
        <f>"ED04A061"</f>
        <v>ED04A061</v>
      </c>
    </row>
    <row r="63" spans="1:5" x14ac:dyDescent="0.25">
      <c r="A63" t="str">
        <f>"279615"</f>
        <v>279615</v>
      </c>
      <c r="B63" t="str">
        <f>"81983757600"</f>
        <v>81983757600</v>
      </c>
      <c r="C63" t="str">
        <f>"EVERYDAY COUNTER-SPIRITUAL OCC WOMEN IN MINISTR PKG/6-J8208"</f>
        <v>EVERYDAY COUNTER-SPIRITUAL OCC WOMEN IN MINISTR PKG/6-J8208</v>
      </c>
      <c r="D63" t="str">
        <f>"J8208"</f>
        <v>J8208</v>
      </c>
      <c r="E63" t="str">
        <f>"ED04A062"</f>
        <v>ED04A062</v>
      </c>
    </row>
    <row r="64" spans="1:5" x14ac:dyDescent="0.25">
      <c r="A64" t="str">
        <f>"279590"</f>
        <v>279590</v>
      </c>
      <c r="B64" t="str">
        <f>"81983757419"</f>
        <v>81983757419</v>
      </c>
      <c r="C64" t="str">
        <f>"EVERYDAY COUNTER-ENCOURAGEMENT - SMILE PKG/6-J8189"</f>
        <v>EVERYDAY COUNTER-ENCOURAGEMENT - SMILE PKG/6-J8189</v>
      </c>
      <c r="D64" t="str">
        <f>"J8189"</f>
        <v>J8189</v>
      </c>
      <c r="E64" t="str">
        <f>"ED04A063"</f>
        <v>ED04A063</v>
      </c>
    </row>
    <row r="65" spans="1:5" x14ac:dyDescent="0.25">
      <c r="A65" t="str">
        <f>"298733"</f>
        <v>298733</v>
      </c>
      <c r="B65" t="str">
        <f>"81983774423"</f>
        <v>81983774423</v>
      </c>
      <c r="C65" t="str">
        <f>"EVERYDAY COUNTER-SYM-FOR ANYONE (PACK OF 6)"</f>
        <v>EVERYDAY COUNTER-SYM-FOR ANYONE (PACK OF 6)</v>
      </c>
      <c r="D65" t="str">
        <f>"11701"</f>
        <v>11701</v>
      </c>
      <c r="E65" t="str">
        <f>"ED04A064"</f>
        <v>ED04A064</v>
      </c>
    </row>
    <row r="66" spans="1:5" x14ac:dyDescent="0.25">
      <c r="A66" t="str">
        <f>"349511"</f>
        <v>349511</v>
      </c>
      <c r="B66" t="str">
        <f>"81983778230"</f>
        <v>81983778230</v>
      </c>
      <c r="C66" t="str">
        <f>"EVERYDAY COUNTER-RELATIVE BIRTHDAY PKG/6-U0444"</f>
        <v>EVERYDAY COUNTER-RELATIVE BIRTHDAY PKG/6-U0444</v>
      </c>
      <c r="D66" t="str">
        <f>"U0444"</f>
        <v>U0444</v>
      </c>
      <c r="E66" t="str">
        <f>"ED04A065"</f>
        <v>ED04A065</v>
      </c>
    </row>
    <row r="67" spans="1:5" x14ac:dyDescent="0.25">
      <c r="A67" t="str">
        <f>"298715"</f>
        <v>298715</v>
      </c>
      <c r="B67" t="str">
        <f>"81983773617"</f>
        <v>81983773617</v>
      </c>
      <c r="C67" t="str">
        <f>"EVERYDAY COUNTER-BIRTHDAY DAD PKG/6-10300"</f>
        <v>EVERYDAY COUNTER-BIRTHDAY DAD PKG/6-10300</v>
      </c>
      <c r="D67" t="str">
        <f>"10300"</f>
        <v>10300</v>
      </c>
      <c r="E67" t="str">
        <f>"ED04A066"</f>
        <v>ED04A066</v>
      </c>
    </row>
    <row r="68" spans="1:5" x14ac:dyDescent="0.25">
      <c r="A68" t="str">
        <f>"349523"</f>
        <v>349523</v>
      </c>
      <c r="B68" t="str">
        <f>"81983777943"</f>
        <v>81983777943</v>
      </c>
      <c r="C68" t="str">
        <f>"EVERYDAY COUNTER-BIRTHDAY PKG/6-U0415"</f>
        <v>EVERYDAY COUNTER-BIRTHDAY PKG/6-U0415</v>
      </c>
      <c r="D68" t="str">
        <f>"U0415"</f>
        <v>U0415</v>
      </c>
      <c r="E68" t="str">
        <f>"ED04A067"</f>
        <v>ED04A067</v>
      </c>
    </row>
    <row r="69" spans="1:5" x14ac:dyDescent="0.25">
      <c r="A69" t="str">
        <f>"349484"</f>
        <v>349484</v>
      </c>
      <c r="B69" t="str">
        <f>"81983777875"</f>
        <v>81983777875</v>
      </c>
      <c r="C69" t="str">
        <f>"EVERYDAY COUNTER-BIRTHDAY PKG/6-U0408"</f>
        <v>EVERYDAY COUNTER-BIRTHDAY PKG/6-U0408</v>
      </c>
      <c r="D69" t="str">
        <f>"U0408"</f>
        <v>U0408</v>
      </c>
      <c r="E69" t="str">
        <f>"ED04A068"</f>
        <v>ED04A068</v>
      </c>
    </row>
    <row r="70" spans="1:5" x14ac:dyDescent="0.25">
      <c r="A70" t="str">
        <f>"298760"</f>
        <v>298760</v>
      </c>
      <c r="B70" t="str">
        <f>"81983771750"</f>
        <v>81983771750</v>
      </c>
      <c r="C70" t="str">
        <f>"EVERYDAY COUNTER-BABY CONGRATS-GIRL PKG/6-J9887"</f>
        <v>EVERYDAY COUNTER-BABY CONGRATS-GIRL PKG/6-J9887</v>
      </c>
      <c r="D70" t="str">
        <f>"J9887"</f>
        <v>J9887</v>
      </c>
      <c r="E70" t="str">
        <f>"ED04A069"</f>
        <v>ED04A069</v>
      </c>
    </row>
    <row r="71" spans="1:5" x14ac:dyDescent="0.25">
      <c r="A71" t="str">
        <f>"307946"</f>
        <v>307946</v>
      </c>
      <c r="B71" t="str">
        <f>"81983772146"</f>
        <v>81983772146</v>
      </c>
      <c r="C71" t="str">
        <f>"EVERYDAY COUNTER-ORDINATION-J9926"</f>
        <v>EVERYDAY COUNTER-ORDINATION-J9926</v>
      </c>
      <c r="D71" t="str">
        <f>"J9926"</f>
        <v>J9926</v>
      </c>
      <c r="E71" t="str">
        <f>"ED04A070"</f>
        <v>ED04A070</v>
      </c>
    </row>
    <row r="72" spans="1:5" x14ac:dyDescent="0.25">
      <c r="A72" t="str">
        <f>"307986"</f>
        <v>307986</v>
      </c>
      <c r="B72" t="str">
        <f>"81983771934"</f>
        <v>81983771934</v>
      </c>
      <c r="C72" t="str">
        <f>"EVERYDAY COUNTER-ENC-YOU MAKE A DIFFERENCE-J9905"</f>
        <v>EVERYDAY COUNTER-ENC-YOU MAKE A DIFFERENCE-J9905</v>
      </c>
      <c r="D72" t="str">
        <f>"J9905"</f>
        <v>J9905</v>
      </c>
      <c r="E72" t="str">
        <f>"ED04A071"</f>
        <v>ED04A071</v>
      </c>
    </row>
    <row r="73" spans="1:5" x14ac:dyDescent="0.25">
      <c r="A73" t="str">
        <f>"298806"</f>
        <v>298806</v>
      </c>
      <c r="B73" t="str">
        <f>"81983678417"</f>
        <v>81983678417</v>
      </c>
      <c r="C73" t="str">
        <f>"EVERYDAY COUNTER-SYMPATHY-43976"</f>
        <v>EVERYDAY COUNTER-SYMPATHY-43976</v>
      </c>
      <c r="D73" t="str">
        <f>"43976"</f>
        <v>43976</v>
      </c>
      <c r="E73" t="str">
        <f>"ED04A072"</f>
        <v>ED04A072</v>
      </c>
    </row>
    <row r="74" spans="1:5" x14ac:dyDescent="0.25">
      <c r="A74" t="str">
        <f>"349512"</f>
        <v>349512</v>
      </c>
      <c r="B74" t="str">
        <f>"81983778223"</f>
        <v>81983778223</v>
      </c>
      <c r="C74" t="str">
        <f>"EVERYDAY COUNTER-RELATIVE BIRTHDAY PKG/6-U0443"</f>
        <v>EVERYDAY COUNTER-RELATIVE BIRTHDAY PKG/6-U0443</v>
      </c>
      <c r="D74" t="str">
        <f>"U0443"</f>
        <v>U0443</v>
      </c>
      <c r="E74" t="str">
        <f>"ED04A073"</f>
        <v>ED04A073</v>
      </c>
    </row>
    <row r="75" spans="1:5" x14ac:dyDescent="0.25">
      <c r="A75" t="str">
        <f>"349516"</f>
        <v>349516</v>
      </c>
      <c r="B75" t="str">
        <f>"81983778285"</f>
        <v>81983778285</v>
      </c>
      <c r="C75" t="str">
        <f>"EVERYDAY COUNTER-RELATIVE BIRTHDAY PKG/6-U0449"</f>
        <v>EVERYDAY COUNTER-RELATIVE BIRTHDAY PKG/6-U0449</v>
      </c>
      <c r="D75" t="str">
        <f>"U0449"</f>
        <v>U0449</v>
      </c>
      <c r="E75" t="str">
        <f>"ED04A074"</f>
        <v>ED04A074</v>
      </c>
    </row>
    <row r="76" spans="1:5" x14ac:dyDescent="0.25">
      <c r="A76" t="str">
        <f>"308188"</f>
        <v>308188</v>
      </c>
      <c r="B76" t="str">
        <f>"81983536014"</f>
        <v>81983536014</v>
      </c>
      <c r="C76" t="str">
        <f>"EVERYDAY COUNTER-SPECIAL FRIEND FEMINE-86905"</f>
        <v>EVERYDAY COUNTER-SPECIAL FRIEND FEMINE-86905</v>
      </c>
      <c r="D76" t="str">
        <f>"86905"</f>
        <v>86905</v>
      </c>
      <c r="E76" t="str">
        <f>"ED04A075"</f>
        <v>ED04A075</v>
      </c>
    </row>
    <row r="77" spans="1:5" x14ac:dyDescent="0.25">
      <c r="A77" t="str">
        <f>"349481"</f>
        <v>349481</v>
      </c>
      <c r="B77" t="str">
        <f>"81983777882"</f>
        <v>81983777882</v>
      </c>
      <c r="C77" t="str">
        <f>"EVERYDAY COUNTER-BIRTHDAY PKG/6-U0409"</f>
        <v>EVERYDAY COUNTER-BIRTHDAY PKG/6-U0409</v>
      </c>
      <c r="D77" t="str">
        <f>"U0409"</f>
        <v>U0409</v>
      </c>
      <c r="E77" t="str">
        <f>"ED04A076"</f>
        <v>ED04A076</v>
      </c>
    </row>
    <row r="78" spans="1:5" x14ac:dyDescent="0.25">
      <c r="A78" t="str">
        <f>"298771"</f>
        <v>298771</v>
      </c>
      <c r="B78" t="str">
        <f>"81983771743"</f>
        <v>81983771743</v>
      </c>
      <c r="C78" t="str">
        <f>"EVERYDAY COUNTER-BABY CONGRATS-BOY PKG/6-J9886"</f>
        <v>EVERYDAY COUNTER-BABY CONGRATS-BOY PKG/6-J9886</v>
      </c>
      <c r="D78" t="str">
        <f>"J9886"</f>
        <v>J9886</v>
      </c>
      <c r="E78" t="str">
        <f>"ED04A077"</f>
        <v>ED04A077</v>
      </c>
    </row>
    <row r="79" spans="1:5" x14ac:dyDescent="0.25">
      <c r="A79" t="str">
        <f>"345255"</f>
        <v>345255</v>
      </c>
      <c r="B79" t="str">
        <f>"81983793769"</f>
        <v>81983793769</v>
      </c>
      <c r="C79" t="str">
        <f>"EVERYDAY COUNTER-BAPTISM ADULT PKG/6"</f>
        <v>EVERYDAY COUNTER-BAPTISM ADULT PKG/6</v>
      </c>
      <c r="D79" t="str">
        <f>"U2592"</f>
        <v>U2592</v>
      </c>
      <c r="E79" t="str">
        <f>"ED04A078"</f>
        <v>ED04A078</v>
      </c>
    </row>
    <row r="80" spans="1:5" x14ac:dyDescent="0.25">
      <c r="A80" t="str">
        <f>"345251"</f>
        <v>345251</v>
      </c>
      <c r="B80" t="str">
        <f>"81983793721"</f>
        <v>81983793721</v>
      </c>
      <c r="C80" t="str">
        <f>"EVERYDAY COUNTER-PRAYING FOR YOU PKG/6-U2588"</f>
        <v>EVERYDAY COUNTER-PRAYING FOR YOU PKG/6-U2588</v>
      </c>
      <c r="D80" t="str">
        <f>"U2588"</f>
        <v>U2588</v>
      </c>
      <c r="E80" t="str">
        <f>"ED04A079"</f>
        <v>ED04A079</v>
      </c>
    </row>
    <row r="81" spans="1:5" x14ac:dyDescent="0.25">
      <c r="A81" t="str">
        <f>"345244"</f>
        <v>345244</v>
      </c>
      <c r="B81" t="str">
        <f>"81983793677"</f>
        <v>81983793677</v>
      </c>
      <c r="C81" t="str">
        <f>"EVERYDAY COUNTER-GET WELL PKG/6-U2583"</f>
        <v>EVERYDAY COUNTER-GET WELL PKG/6-U2583</v>
      </c>
      <c r="D81" t="str">
        <f>"U2583"</f>
        <v>U2583</v>
      </c>
      <c r="E81" t="str">
        <f>"ED04A080"</f>
        <v>ED04A080</v>
      </c>
    </row>
    <row r="82" spans="1:5" x14ac:dyDescent="0.25">
      <c r="A82" t="str">
        <f>"349509"</f>
        <v>349509</v>
      </c>
      <c r="B82" t="str">
        <f>"81983778216"</f>
        <v>81983778216</v>
      </c>
      <c r="C82" t="str">
        <f>"EVERYDAY COUNTER-RELATIVE BIRTHDAY PKG/6-U0442"</f>
        <v>EVERYDAY COUNTER-RELATIVE BIRTHDAY PKG/6-U0442</v>
      </c>
      <c r="D82" t="str">
        <f>"U0442"</f>
        <v>U0442</v>
      </c>
      <c r="E82" t="str">
        <f>"ED04A081"</f>
        <v>ED04A081</v>
      </c>
    </row>
    <row r="83" spans="1:5" x14ac:dyDescent="0.25">
      <c r="A83" t="str">
        <f>"349514"</f>
        <v>349514</v>
      </c>
      <c r="B83" t="str">
        <f>"81983778278"</f>
        <v>81983778278</v>
      </c>
      <c r="C83" t="str">
        <f>"EVERYDAY COUNTER-RELATIVE BIRTHDAY PKG/6-U0448"</f>
        <v>EVERYDAY COUNTER-RELATIVE BIRTHDAY PKG/6-U0448</v>
      </c>
      <c r="D83" t="str">
        <f>"U0448"</f>
        <v>U0448</v>
      </c>
      <c r="E83" t="str">
        <f>"ED04A082"</f>
        <v>ED04A082</v>
      </c>
    </row>
    <row r="84" spans="1:5" x14ac:dyDescent="0.25">
      <c r="A84" t="str">
        <f>"349504"</f>
        <v>349504</v>
      </c>
      <c r="B84" t="str">
        <f>"81983777912"</f>
        <v>81983777912</v>
      </c>
      <c r="C84" t="str">
        <f>"EVERYDAY COUNTER-BIRTHDAY PKG/6-U0412"</f>
        <v>EVERYDAY COUNTER-BIRTHDAY PKG/6-U0412</v>
      </c>
      <c r="D84" t="str">
        <f>"U0412"</f>
        <v>U0412</v>
      </c>
      <c r="E84" t="str">
        <f>"ED04A083"</f>
        <v>ED04A083</v>
      </c>
    </row>
    <row r="85" spans="1:5" x14ac:dyDescent="0.25">
      <c r="A85" t="str">
        <f>"349483"</f>
        <v>349483</v>
      </c>
      <c r="B85" t="str">
        <f>"81983777899"</f>
        <v>81983777899</v>
      </c>
      <c r="C85" t="str">
        <f>"EVERYDAY COUNTER-BIRTHDAY PKG/6-U0410"</f>
        <v>EVERYDAY COUNTER-BIRTHDAY PKG/6-U0410</v>
      </c>
      <c r="D85" t="str">
        <f>"U0410"</f>
        <v>U0410</v>
      </c>
      <c r="E85" t="str">
        <f>"ED04A084"</f>
        <v>ED04A084</v>
      </c>
    </row>
    <row r="86" spans="1:5" x14ac:dyDescent="0.25">
      <c r="A86" t="str">
        <f>"345238"</f>
        <v>345238</v>
      </c>
      <c r="B86" t="str">
        <f>"81983793615"</f>
        <v>81983793615</v>
      </c>
      <c r="C86" t="str">
        <f>"EVERYDAY COUNTER-CONGRATULATIONS PKG/6-U2577"</f>
        <v>EVERYDAY COUNTER-CONGRATULATIONS PKG/6-U2577</v>
      </c>
      <c r="D86" t="str">
        <f>"U2577"</f>
        <v>U2577</v>
      </c>
      <c r="E86" t="str">
        <f>"ED04A085"</f>
        <v>ED04A085</v>
      </c>
    </row>
    <row r="87" spans="1:5" x14ac:dyDescent="0.25">
      <c r="A87" t="str">
        <f>"308244"</f>
        <v>308244</v>
      </c>
      <c r="B87" t="str">
        <f>"81983678882"</f>
        <v>81983678882</v>
      </c>
      <c r="C87" t="str">
        <f>"EVERYDAY COUNTER-BAPTISM PKG/6-92185"</f>
        <v>EVERYDAY COUNTER-BAPTISM PKG/6-92185</v>
      </c>
      <c r="D87" t="str">
        <f>"92185"</f>
        <v>92185</v>
      </c>
      <c r="E87" t="str">
        <f>"ED04A086"</f>
        <v>ED04A086</v>
      </c>
    </row>
    <row r="88" spans="1:5" x14ac:dyDescent="0.25">
      <c r="A88" t="str">
        <f>"345250"</f>
        <v>345250</v>
      </c>
      <c r="B88" t="str">
        <f>"81983793714"</f>
        <v>81983793714</v>
      </c>
      <c r="C88" t="str">
        <f>"EVERYDAY COUNTER-PRAYING FOR YOU PKG/6-U2587"</f>
        <v>EVERYDAY COUNTER-PRAYING FOR YOU PKG/6-U2587</v>
      </c>
      <c r="D88" t="str">
        <f>"U2587"</f>
        <v>U2587</v>
      </c>
      <c r="E88" t="str">
        <f>"ED04A087"</f>
        <v>ED04A087</v>
      </c>
    </row>
    <row r="89" spans="1:5" x14ac:dyDescent="0.25">
      <c r="A89" t="str">
        <f>"307893"</f>
        <v>307893</v>
      </c>
      <c r="B89" t="str">
        <f>"81983678462"</f>
        <v>81983678462</v>
      </c>
      <c r="C89" t="str">
        <f>"EVERYDAY COUNTER-GET WELL ANYONE-44125"</f>
        <v>EVERYDAY COUNTER-GET WELL ANYONE-44125</v>
      </c>
      <c r="D89" t="str">
        <f>"44125"</f>
        <v>44125</v>
      </c>
      <c r="E89" t="str">
        <f>"ED04A088"</f>
        <v>ED04A088</v>
      </c>
    </row>
    <row r="90" spans="1:5" x14ac:dyDescent="0.25">
      <c r="A90" t="str">
        <f>"279737"</f>
        <v>279737</v>
      </c>
      <c r="B90" t="str">
        <f>"81983764165"</f>
        <v>81983764165</v>
      </c>
      <c r="C90" t="str">
        <f>"EVERYDAY COUNTER-RELATIVE BD GRANDDAUGHTER PKG/6-J9027"</f>
        <v>EVERYDAY COUNTER-RELATIVE BD GRANDDAUGHTER PKG/6-J9027</v>
      </c>
      <c r="D90" t="str">
        <f>"J9027"</f>
        <v>J9027</v>
      </c>
      <c r="E90" t="str">
        <f>"ED04A089"</f>
        <v>ED04A089</v>
      </c>
    </row>
    <row r="91" spans="1:5" x14ac:dyDescent="0.25">
      <c r="A91" t="str">
        <f>"279529"</f>
        <v>279529</v>
      </c>
      <c r="B91" t="str">
        <f>"81983738852"</f>
        <v>81983738852</v>
      </c>
      <c r="C91" t="str">
        <f>"EVERYDAY COUNTER-REL BD SON TEEN PKG/6-J5552"</f>
        <v>EVERYDAY COUNTER-REL BD SON TEEN PKG/6-J5552</v>
      </c>
      <c r="D91" t="str">
        <f>"J5552"</f>
        <v>J5552</v>
      </c>
      <c r="E91" t="str">
        <f>"ED04A090"</f>
        <v>ED04A090</v>
      </c>
    </row>
    <row r="92" spans="1:5" x14ac:dyDescent="0.25">
      <c r="A92" t="str">
        <f>"349513"</f>
        <v>349513</v>
      </c>
      <c r="B92" t="str">
        <f>"81983777929"</f>
        <v>81983777929</v>
      </c>
      <c r="C92" t="str">
        <f>"EVERYDAY COUNTER-BIRTHDAY PKG/6-U0413"</f>
        <v>EVERYDAY COUNTER-BIRTHDAY PKG/6-U0413</v>
      </c>
      <c r="D92" t="str">
        <f>"U0413"</f>
        <v>U0413</v>
      </c>
      <c r="E92" t="str">
        <f>"ED04A091"</f>
        <v>ED04A091</v>
      </c>
    </row>
    <row r="93" spans="1:5" x14ac:dyDescent="0.25">
      <c r="A93" t="str">
        <f>"349482"</f>
        <v>349482</v>
      </c>
      <c r="B93" t="str">
        <f>"81983777905"</f>
        <v>81983777905</v>
      </c>
      <c r="C93" t="str">
        <f>"EVERYDAY COUNTER-BIRTHDAY PKG/6-U0411"</f>
        <v>EVERYDAY COUNTER-BIRTHDAY PKG/6-U0411</v>
      </c>
      <c r="D93" t="str">
        <f>"U0411"</f>
        <v>U0411</v>
      </c>
      <c r="E93" t="str">
        <f>"ED04A092"</f>
        <v>ED04A092</v>
      </c>
    </row>
    <row r="94" spans="1:5" x14ac:dyDescent="0.25">
      <c r="A94" t="str">
        <f>"298718"</f>
        <v>298718</v>
      </c>
      <c r="B94" t="str">
        <f>"81983771798"</f>
        <v>81983771798</v>
      </c>
      <c r="C94" t="str">
        <f>"EVERYDAY COUNTER-CONGRATS-FOR ANYONE-J9891"</f>
        <v>EVERYDAY COUNTER-CONGRATS-FOR ANYONE-J9891</v>
      </c>
      <c r="D94" t="str">
        <f>"J9891"</f>
        <v>J9891</v>
      </c>
      <c r="E94" t="str">
        <f>"ED04A093"</f>
        <v>ED04A093</v>
      </c>
    </row>
    <row r="95" spans="1:5" x14ac:dyDescent="0.25">
      <c r="A95" t="str">
        <f>"345257"</f>
        <v>345257</v>
      </c>
      <c r="B95" t="str">
        <f>"81983793776"</f>
        <v>81983793776</v>
      </c>
      <c r="C95" t="str">
        <f>"EVERYDAY COUNTER-BAPTISM BABY PKG/6"</f>
        <v>EVERYDAY COUNTER-BAPTISM BABY PKG/6</v>
      </c>
      <c r="D95" t="str">
        <f>"U2593"</f>
        <v>U2593</v>
      </c>
      <c r="E95" t="str">
        <f>"ED04A094"</f>
        <v>ED04A094</v>
      </c>
    </row>
    <row r="96" spans="1:5" x14ac:dyDescent="0.25">
      <c r="A96" t="str">
        <f>"345249"</f>
        <v>345249</v>
      </c>
      <c r="B96" t="str">
        <f>"81983793707"</f>
        <v>81983793707</v>
      </c>
      <c r="C96" t="str">
        <f>"EVERYDAY COUNTER-PRAYING FOR YOU PKG/6-U2586"</f>
        <v>EVERYDAY COUNTER-PRAYING FOR YOU PKG/6-U2586</v>
      </c>
      <c r="D96" t="str">
        <f>"U2586"</f>
        <v>U2586</v>
      </c>
      <c r="E96" t="str">
        <f>"ED04A095"</f>
        <v>ED04A095</v>
      </c>
    </row>
    <row r="97" spans="1:5" x14ac:dyDescent="0.25">
      <c r="A97" t="str">
        <f>"345247"</f>
        <v>345247</v>
      </c>
      <c r="B97" t="str">
        <f>"81983793684"</f>
        <v>81983793684</v>
      </c>
      <c r="C97" t="str">
        <f>"EVERYDAY COUNTER-GET WELL PKG/6-U2584"</f>
        <v>EVERYDAY COUNTER-GET WELL PKG/6-U2584</v>
      </c>
      <c r="D97" t="str">
        <f>"U2584"</f>
        <v>U2584</v>
      </c>
      <c r="E97" t="str">
        <f>"ED04A096"</f>
        <v>ED04A096</v>
      </c>
    </row>
    <row r="98" spans="1:5" x14ac:dyDescent="0.25">
      <c r="A98" t="str">
        <f>"279738"</f>
        <v>279738</v>
      </c>
      <c r="B98" t="str">
        <f>"81983764172"</f>
        <v>81983764172</v>
      </c>
      <c r="C98" t="str">
        <f>"EVERYDAY COUNTER-RELATIVE BD GRANDDAUGHTER JUVE PKG/6-J9028"</f>
        <v>EVERYDAY COUNTER-RELATIVE BD GRANDDAUGHTER JUVE PKG/6-J9028</v>
      </c>
      <c r="D98" t="str">
        <f>"J9028"</f>
        <v>J9028</v>
      </c>
      <c r="E98" t="str">
        <f>"ED04A097"</f>
        <v>ED04A097</v>
      </c>
    </row>
    <row r="99" spans="1:5" x14ac:dyDescent="0.25">
      <c r="A99" t="str">
        <f>"349450"</f>
        <v>349450</v>
      </c>
      <c r="B99" t="str">
        <f>"81983777998"</f>
        <v>81983777998</v>
      </c>
      <c r="C99" t="str">
        <f>"EVERYDAY COUNTER-RELATIVE BIRTHDAY PKG/6-U0420"</f>
        <v>EVERYDAY COUNTER-RELATIVE BIRTHDAY PKG/6-U0420</v>
      </c>
      <c r="D99" t="str">
        <f>"U0420"</f>
        <v>U0420</v>
      </c>
      <c r="E99" t="str">
        <f>"ED04A098"</f>
        <v>ED04A098</v>
      </c>
    </row>
    <row r="100" spans="1:5" x14ac:dyDescent="0.25">
      <c r="A100" t="str">
        <f>"349497"</f>
        <v>349497</v>
      </c>
      <c r="B100" t="str">
        <f>"81983777592"</f>
        <v>81983777592</v>
      </c>
      <c r="C100" t="str">
        <f>"EVERYDAY COUNTER-BIRTHDAY PKG/6-U0380"</f>
        <v>EVERYDAY COUNTER-BIRTHDAY PKG/6-U0380</v>
      </c>
      <c r="D100" t="str">
        <f>"U0380"</f>
        <v>U0380</v>
      </c>
      <c r="E100" t="str">
        <f>"ED04A099"</f>
        <v>ED04A099</v>
      </c>
    </row>
    <row r="101" spans="1:5" x14ac:dyDescent="0.25">
      <c r="A101" t="str">
        <f>"349469"</f>
        <v>349469</v>
      </c>
      <c r="B101" t="str">
        <f>"81983777769"</f>
        <v>81983777769</v>
      </c>
      <c r="C101" t="str">
        <f>"EVERYDAY COUNTER-BIRTHDAY PKG/6-U0397"</f>
        <v>EVERYDAY COUNTER-BIRTHDAY PKG/6-U0397</v>
      </c>
      <c r="D101" t="str">
        <f>"U0397"</f>
        <v>U0397</v>
      </c>
      <c r="E101" t="str">
        <f>"ED04A100"</f>
        <v>ED04A100</v>
      </c>
    </row>
    <row r="102" spans="1:5" x14ac:dyDescent="0.25">
      <c r="A102" t="str">
        <f>"308439"</f>
        <v>308439</v>
      </c>
      <c r="B102" t="str">
        <f>"81983721700"</f>
        <v>81983721700</v>
      </c>
      <c r="C102" t="str">
        <f>"EVERYDAY COUNTER-CONGRATS - GIFT CARD HOLDER/SPECIAL OCCASIONS AND PEOPLE PKG/6-J3422"</f>
        <v>EVERYDAY COUNTER-CONGRATS - GIFT CARD HOLDER/SPECIAL OCCASIONS AND PEOPLE PKG/6-J3422</v>
      </c>
      <c r="D102" t="str">
        <f>"J3422"</f>
        <v>J3422</v>
      </c>
      <c r="E102" t="str">
        <f>"ED04A101"</f>
        <v>ED04A101</v>
      </c>
    </row>
    <row r="103" spans="1:5" x14ac:dyDescent="0.25">
      <c r="A103" t="str">
        <f>"308262"</f>
        <v>308262</v>
      </c>
      <c r="B103" t="str">
        <f>"81983679094"</f>
        <v>81983679094</v>
      </c>
      <c r="C103" t="str">
        <f>"EVERYDAY COUNTER-BABY DEDICATION - GN PKG/6-92299"</f>
        <v>EVERYDAY COUNTER-BABY DEDICATION - GN PKG/6-92299</v>
      </c>
      <c r="D103" t="str">
        <f>"92299"</f>
        <v>92299</v>
      </c>
      <c r="E103" t="str">
        <f>"ED04A102"</f>
        <v>ED04A102</v>
      </c>
    </row>
    <row r="104" spans="1:5" x14ac:dyDescent="0.25">
      <c r="A104" t="str">
        <f>"279610"</f>
        <v>279610</v>
      </c>
      <c r="B104" t="str">
        <f>"81983757563"</f>
        <v>81983757563</v>
      </c>
      <c r="C104" t="str">
        <f>"EVERYDAY COUNTER-SPIRITUAL OCC BAPTISM BABY PKG/6-J8204"</f>
        <v>EVERYDAY COUNTER-SPIRITUAL OCC BAPTISM BABY PKG/6-J8204</v>
      </c>
      <c r="D104" t="str">
        <f>"J8204"</f>
        <v>J8204</v>
      </c>
      <c r="E104" t="str">
        <f>"ED04A103"</f>
        <v>ED04A103</v>
      </c>
    </row>
    <row r="105" spans="1:5" x14ac:dyDescent="0.25">
      <c r="A105" t="str">
        <f>"307907"</f>
        <v>307907</v>
      </c>
      <c r="B105" t="str">
        <f>"81983612626"</f>
        <v>81983612626</v>
      </c>
      <c r="C105" t="str">
        <f>"EVERYDAY COUNTER-ENCOURAGEMENT - DIFFICULT RELATION SHIP-44163"</f>
        <v>EVERYDAY COUNTER-ENCOURAGEMENT - DIFFICULT RELATION SHIP-44163</v>
      </c>
      <c r="D105" t="str">
        <f>"44163"</f>
        <v>44163</v>
      </c>
      <c r="E105" t="str">
        <f>"ED04A104"</f>
        <v>ED04A104</v>
      </c>
    </row>
    <row r="106" spans="1:5" x14ac:dyDescent="0.25">
      <c r="A106" t="str">
        <f>"298794"</f>
        <v>298794</v>
      </c>
      <c r="B106" t="str">
        <f>"81983772009"</f>
        <v>81983772009</v>
      </c>
      <c r="C106" t="str">
        <f>"EVERYDAY COUNTER-GET WELL FOR ANYONE-J9912"</f>
        <v>EVERYDAY COUNTER-GET WELL FOR ANYONE-J9912</v>
      </c>
      <c r="D106" t="str">
        <f>"J9912"</f>
        <v>J9912</v>
      </c>
      <c r="E106" t="str">
        <f>"ED04A105"</f>
        <v>ED04A105</v>
      </c>
    </row>
    <row r="107" spans="1:5" x14ac:dyDescent="0.25">
      <c r="A107" t="str">
        <f>"349471"</f>
        <v>349471</v>
      </c>
      <c r="B107" t="str">
        <f>"81983778087"</f>
        <v>81983778087</v>
      </c>
      <c r="C107" t="str">
        <f>"EVERYDAY COUNTER-RELATIVE BIRTHDAY PKG/6-U0429"</f>
        <v>EVERYDAY COUNTER-RELATIVE BIRTHDAY PKG/6-U0429</v>
      </c>
      <c r="D107" t="str">
        <f>"U0429"</f>
        <v>U0429</v>
      </c>
      <c r="E107" t="str">
        <f>"ED04A106"</f>
        <v>ED04A106</v>
      </c>
    </row>
    <row r="108" spans="1:5" x14ac:dyDescent="0.25">
      <c r="A108" t="str">
        <f>"279503"</f>
        <v>279503</v>
      </c>
      <c r="B108" t="str">
        <f>"81983738630"</f>
        <v>81983738630</v>
      </c>
      <c r="C108" t="str">
        <f>"EVERYDAY COUNTER-REL BD GRANDSON ADULT PKG/6-J5530"</f>
        <v>EVERYDAY COUNTER-REL BD GRANDSON ADULT PKG/6-J5530</v>
      </c>
      <c r="D108" t="str">
        <f>"J5530"</f>
        <v>J5530</v>
      </c>
      <c r="E108" t="str">
        <f>"ED04A107"</f>
        <v>ED04A107</v>
      </c>
    </row>
    <row r="109" spans="1:5" x14ac:dyDescent="0.25">
      <c r="A109" t="str">
        <f>"349494"</f>
        <v>349494</v>
      </c>
      <c r="B109" t="str">
        <f>"81983777608"</f>
        <v>81983777608</v>
      </c>
      <c r="C109" t="str">
        <f>"EVERYDAY COUNTER-BIRTHDAY PKG/6-U0381"</f>
        <v>EVERYDAY COUNTER-BIRTHDAY PKG/6-U0381</v>
      </c>
      <c r="D109" t="str">
        <f>"U0381"</f>
        <v>U0381</v>
      </c>
      <c r="E109" t="str">
        <f>"ED04A108"</f>
        <v>ED04A108</v>
      </c>
    </row>
    <row r="110" spans="1:5" x14ac:dyDescent="0.25">
      <c r="A110" t="str">
        <f>"349501"</f>
        <v>349501</v>
      </c>
      <c r="B110" t="str">
        <f>"81983777615"</f>
        <v>81983777615</v>
      </c>
      <c r="C110" t="str">
        <f>"EVERYDAY COUNTER-BIRTHDAY PKG/6-U0382"</f>
        <v>EVERYDAY COUNTER-BIRTHDAY PKG/6-U0382</v>
      </c>
      <c r="D110" t="str">
        <f>"U0382"</f>
        <v>U0382</v>
      </c>
      <c r="E110" t="str">
        <f>"ED04A109"</f>
        <v>ED04A109</v>
      </c>
    </row>
    <row r="111" spans="1:5" x14ac:dyDescent="0.25">
      <c r="A111" t="str">
        <f>"279607"</f>
        <v>279607</v>
      </c>
      <c r="B111" t="str">
        <f>"81983774270"</f>
        <v>81983774270</v>
      </c>
      <c r="C111" t="str">
        <f>"EVERYDAY COUNTER-SPECIAL OCC-RETIREMENT PKG/6-J8201"</f>
        <v>EVERYDAY COUNTER-SPECIAL OCC-RETIREMENT PKG/6-J8201</v>
      </c>
      <c r="D111" t="str">
        <f>"J8201"</f>
        <v>J8201</v>
      </c>
      <c r="E111" t="str">
        <f>"ED04A110"</f>
        <v>ED04A110</v>
      </c>
    </row>
    <row r="112" spans="1:5" x14ac:dyDescent="0.25">
      <c r="A112" t="str">
        <f>"345243"</f>
        <v>345243</v>
      </c>
      <c r="B112" t="str">
        <f>"81983793660"</f>
        <v>81983793660</v>
      </c>
      <c r="C112" t="str">
        <f>"EVERYDAY COUNTER-FRIENDSHIP PKG/6-U2582"</f>
        <v>EVERYDAY COUNTER-FRIENDSHIP PKG/6-U2582</v>
      </c>
      <c r="D112" t="str">
        <f>"U2582"</f>
        <v>U2582</v>
      </c>
      <c r="E112" t="str">
        <f>"ED04A111"</f>
        <v>ED04A111</v>
      </c>
    </row>
    <row r="113" spans="1:5" x14ac:dyDescent="0.25">
      <c r="A113" t="str">
        <f>"298765"</f>
        <v>298765</v>
      </c>
      <c r="B113" t="str">
        <f>"81983771989"</f>
        <v>81983771989</v>
      </c>
      <c r="C113" t="str">
        <f>"EVERYDAY COUNTER-FRIENDSHIP-TOY-J9910"</f>
        <v>EVERYDAY COUNTER-FRIENDSHIP-TOY-J9910</v>
      </c>
      <c r="D113" t="str">
        <f>"J9910"</f>
        <v>J9910</v>
      </c>
      <c r="E113" t="str">
        <f>"ED04A112"</f>
        <v>ED04A112</v>
      </c>
    </row>
    <row r="114" spans="1:5" x14ac:dyDescent="0.25">
      <c r="A114" t="str">
        <f>"279584"</f>
        <v>279584</v>
      </c>
      <c r="B114" t="str">
        <f>"81983757365"</f>
        <v>81983757365</v>
      </c>
      <c r="C114" t="str">
        <f>"EVERYDAY COUNTER-ENCOURAGEMENT - DIVORCE PKG/6-J8184"</f>
        <v>EVERYDAY COUNTER-ENCOURAGEMENT - DIVORCE PKG/6-J8184</v>
      </c>
      <c r="D114" t="str">
        <f>"J8184"</f>
        <v>J8184</v>
      </c>
      <c r="E114" t="str">
        <f>"ED04A113"</f>
        <v>ED04A113</v>
      </c>
    </row>
    <row r="115" spans="1:5" x14ac:dyDescent="0.25">
      <c r="A115" t="str">
        <f>"308019"</f>
        <v>308019</v>
      </c>
      <c r="B115" t="str">
        <f>"81983771859"</f>
        <v>81983771859</v>
      </c>
      <c r="C115" t="str">
        <f>"EVERYDAY COUNTER-DEPRESSION ENCOURAGEMENT-J9897"</f>
        <v>EVERYDAY COUNTER-DEPRESSION ENCOURAGEMENT-J9897</v>
      </c>
      <c r="D115" t="str">
        <f>"J9897"</f>
        <v>J9897</v>
      </c>
      <c r="E115" t="str">
        <f>"ED04A114"</f>
        <v>ED04A114</v>
      </c>
    </row>
  </sheetData>
  <autoFilter ref="A1:E1" xr:uid="{4553F1FE-2A02-4A99-BC9D-BDF4D259F686}">
    <sortState xmlns:xlrd2="http://schemas.microsoft.com/office/spreadsheetml/2017/richdata2" ref="A2:E115">
      <sortCondition ref="E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2024-07-25T17:01:44Z</dcterms:created>
  <dcterms:modified xsi:type="dcterms:W3CDTF">2024-07-25T17:03:42Z</dcterms:modified>
</cp:coreProperties>
</file>